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hlomi808-my.sharepoint.com/personal/shlomi_shlomocm_co_il/Documents/שולחן העבודה/משרד התרבות והספורט/יועץ רגולציה לרשות הצלילה/"/>
    </mc:Choice>
  </mc:AlternateContent>
  <xr:revisionPtr revIDLastSave="15" documentId="11_785138CF7889B461E8632E56BFFA36506CF9C5B5" xr6:coauthVersionLast="47" xr6:coauthVersionMax="47" xr10:uidLastSave="{D9C84CC2-10A2-4C07-87DC-8663BD70CC05}"/>
  <bookViews>
    <workbookView xWindow="-109" yWindow="-109" windowWidth="21164" windowHeight="11291" xr2:uid="{00000000-000D-0000-FFFF-FFFF00000000}"/>
  </bookViews>
  <sheets>
    <sheet name="תנאי סף" sheetId="1" r:id="rId1"/>
    <sheet name="איכות" sheetId="2" r:id="rId2"/>
    <sheet name="ראיונות" sheetId="3" r:id="rId3"/>
    <sheet name="הצעת מחיר" sheetId="4" r:id="rId4"/>
    <sheet name="סיכום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5" l="1"/>
  <c r="H2" i="5"/>
  <c r="G2" i="5"/>
  <c r="F2" i="5"/>
  <c r="E2" i="5"/>
  <c r="I7" i="4"/>
  <c r="I8" i="4" s="1"/>
  <c r="H7" i="4"/>
  <c r="H8" i="4" s="1"/>
  <c r="E7" i="4"/>
  <c r="E5" i="5" s="1"/>
  <c r="I6" i="4"/>
  <c r="H6" i="4"/>
  <c r="G6" i="4"/>
  <c r="G7" i="4" s="1"/>
  <c r="F6" i="4"/>
  <c r="F7" i="4" s="1"/>
  <c r="E6" i="4"/>
  <c r="I3" i="4"/>
  <c r="H3" i="4"/>
  <c r="G3" i="4"/>
  <c r="F3" i="4"/>
  <c r="E3" i="4"/>
  <c r="I12" i="3"/>
  <c r="H12" i="3"/>
  <c r="G12" i="3"/>
  <c r="F12" i="3"/>
  <c r="E12" i="3"/>
  <c r="I2" i="3"/>
  <c r="H2" i="3"/>
  <c r="G2" i="3"/>
  <c r="F2" i="3"/>
  <c r="E2" i="3"/>
  <c r="I25" i="2"/>
  <c r="H25" i="2"/>
  <c r="I24" i="2"/>
  <c r="H24" i="2"/>
  <c r="G24" i="2"/>
  <c r="F24" i="2"/>
  <c r="E24" i="2"/>
  <c r="E25" i="2" s="1"/>
  <c r="I19" i="2"/>
  <c r="H19" i="2"/>
  <c r="G19" i="2"/>
  <c r="G25" i="2" s="1"/>
  <c r="F19" i="2"/>
  <c r="F25" i="2" s="1"/>
  <c r="E19" i="2"/>
  <c r="F14" i="2"/>
  <c r="I11" i="2"/>
  <c r="I14" i="2" s="1"/>
  <c r="H11" i="2"/>
  <c r="H14" i="2" s="1"/>
  <c r="H28" i="2" s="1"/>
  <c r="G11" i="2"/>
  <c r="G14" i="2" s="1"/>
  <c r="G28" i="2" s="1"/>
  <c r="F11" i="2"/>
  <c r="E11" i="2"/>
  <c r="E14" i="2" s="1"/>
  <c r="I9" i="2"/>
  <c r="H9" i="2"/>
  <c r="G9" i="2"/>
  <c r="F9" i="2"/>
  <c r="E9" i="2"/>
  <c r="I7" i="2"/>
  <c r="H7" i="2"/>
  <c r="G7" i="2"/>
  <c r="F7" i="2"/>
  <c r="F28" i="2" s="1"/>
  <c r="E7" i="2"/>
  <c r="I2" i="2"/>
  <c r="H2" i="2"/>
  <c r="G2" i="2"/>
  <c r="F2" i="2"/>
  <c r="E2" i="2"/>
  <c r="I23" i="1"/>
  <c r="H23" i="1"/>
  <c r="G23" i="1"/>
  <c r="F23" i="1"/>
  <c r="E23" i="1"/>
  <c r="H29" i="2" l="1"/>
  <c r="H30" i="2" s="1"/>
  <c r="H4" i="5"/>
  <c r="F5" i="5"/>
  <c r="F8" i="4"/>
  <c r="E28" i="2"/>
  <c r="F4" i="5"/>
  <c r="F6" i="5" s="1"/>
  <c r="F7" i="5" s="1"/>
  <c r="F29" i="2"/>
  <c r="F30" i="2" s="1"/>
  <c r="G5" i="5"/>
  <c r="G8" i="4"/>
  <c r="G29" i="2"/>
  <c r="G30" i="2" s="1"/>
  <c r="G4" i="5"/>
  <c r="G6" i="5" s="1"/>
  <c r="G7" i="5" s="1"/>
  <c r="I28" i="2"/>
  <c r="I5" i="5"/>
  <c r="H5" i="5"/>
  <c r="E8" i="4"/>
  <c r="E29" i="2" l="1"/>
  <c r="E30" i="2" s="1"/>
  <c r="E4" i="5"/>
  <c r="E6" i="5" s="1"/>
  <c r="E7" i="5" s="1"/>
  <c r="I29" i="2"/>
  <c r="I30" i="2" s="1"/>
  <c r="I4" i="5"/>
  <c r="I6" i="5" s="1"/>
  <c r="I7" i="5" s="1"/>
  <c r="H6" i="5"/>
  <c r="H7" i="5" s="1"/>
</calcChain>
</file>

<file path=xl/sharedStrings.xml><?xml version="1.0" encoding="utf-8"?>
<sst xmlns="http://schemas.openxmlformats.org/spreadsheetml/2006/main" count="161" uniqueCount="148">
  <si>
    <t>פרטי ההצעה</t>
  </si>
  <si>
    <t>שדה</t>
  </si>
  <si>
    <t>הנחיה</t>
  </si>
  <si>
    <t>שם המציע</t>
  </si>
  <si>
    <t>יש להזין שם מלא</t>
  </si>
  <si>
    <t>מספר מזהה</t>
  </si>
  <si>
    <t>ח״פ / ע״מ / עמותה</t>
  </si>
  <si>
    <t>איש קשר</t>
  </si>
  <si>
    <t>שם מלא</t>
  </si>
  <si>
    <t>טלפון ודוא״ל</t>
  </si>
  <si>
    <t>פרטי התקשרות</t>
  </si>
  <si>
    <t>נושא</t>
  </si>
  <si>
    <t>סעיף</t>
  </si>
  <si>
    <t>הצעה 1</t>
  </si>
  <si>
    <t>הצעה 2</t>
  </si>
  <si>
    <t>הצעה 3</t>
  </si>
  <si>
    <t>הצעה 4</t>
  </si>
  <si>
    <t>הצעה 5</t>
  </si>
  <si>
    <t>מנהלי</t>
  </si>
  <si>
    <t>4.2.1</t>
  </si>
  <si>
    <t>אם חלה על המציע חובת רישום, על פי דין, בישראל, עליו להיות רשום כדין.</t>
  </si>
  <si>
    <t>4.2.2</t>
  </si>
  <si>
    <t>המציע עומד בדרישות חוק עסקאות גופים ציבוריים, התשל"ו- 1976 ("חוק עסקאות גופים ציבוריים").</t>
  </si>
  <si>
    <t>מקצועי – מציע</t>
  </si>
  <si>
    <t>4.3.1</t>
  </si>
  <si>
    <t>אין אפשרות כלשהי לניגוד עניינים, ישיר או עקיף, בין ענייני המציע ו/או בעלי השליטה בו ו/או נושאי המשרה שלו ו/או הפועלים מטעמו, לבין ענייני המשרד ו/או מתן השירותים.</t>
  </si>
  <si>
    <t>מקצועי – יועץ</t>
  </si>
  <si>
    <t>4.3.2</t>
  </si>
  <si>
    <t>בעל תואר אקדמי ראשון לפחות בתחום כלשהו.</t>
  </si>
  <si>
    <t>4.3.3</t>
  </si>
  <si>
    <t>בעל יכולת קריאה ברמה גבוהה בשפה האנגלית.</t>
  </si>
  <si>
    <t>4.3.4</t>
  </si>
  <si>
    <t>בעל ניסיון של שנתיים לפחות במהלך השנים 2011 עד 2026 באחת מהחלופות הבאות:
1. כתיבה/עריכה של נהלים או דוחות או מסמכים מקצועיים אחרים.
2. עבודה אדמיניסטרטיבית.
"עבודה אדמיניסטרטיבית" לעניין זה: טיפול במשימות שוטפות הנדרשות לניהול ותפעול הארגון, לרבות תיאום פגישות, ניהול יומנים, ניהול מסמכים, טיפול בדואר אלקטרוני, הכנת דוחות, תמיכה כללית בעובדי הארגון ועבודת מינהלה.</t>
  </si>
  <si>
    <t>4.3.5</t>
  </si>
  <si>
    <t>מחזיק תעודת הדרכה של ארגון צלילה מוכר בישראל.</t>
  </si>
  <si>
    <t>4.3.6</t>
  </si>
  <si>
    <t>בעל ניסיון בהסמכת 75 צוללים לפחות בישראל, ברמות שונות.</t>
  </si>
  <si>
    <t>4.3.7</t>
  </si>
  <si>
    <t>רישיון ההדרכה של היועץ לא הוגבל או נשלל על ידי רשות הצלילה הספורטיבית ב-7 השנים האחרונות.</t>
  </si>
  <si>
    <t>מסמכי חובה</t>
  </si>
  <si>
    <t>נספח 1</t>
  </si>
  <si>
    <t>טופס הצעת מחיר מלא בהתאם להוראות המופיעות בנספח.
טופס זה יוגש בנפרד מחוברת ההצעה.</t>
  </si>
  <si>
    <t>נספח 2</t>
  </si>
  <si>
    <t>על המציע לצרף אישור תקף מרואה חשבון או מיועץ מס על ניהול פנקסי חשבונות, ודיווח לרשויות המס כנדרש בחוק עסקאות גופים ציבוריים, או אישור על פטור מחובה זו.</t>
  </si>
  <si>
    <t>נספח 3</t>
  </si>
  <si>
    <t>על המציע לצרף תצהיר עו"ד בהתאם למפורט בנספח.
שם הנספח: תצהיר עו"ד בדבר היעדר הרשעות לפי חוק עסקאות גופים ציבוריים.</t>
  </si>
  <si>
    <t>נספח 4</t>
  </si>
  <si>
    <t>על המציע לצרף שתי דוגמאות למסמכים שהוכנו על ידי היועץ, כנדרש באמת מידה 5.</t>
  </si>
  <si>
    <t>סטטוס כולל – תנאי הסף ומסמכי החובה</t>
  </si>
  <si>
    <t>בדיקת איכות – פרמטרים 1–5 (לפני הראיון)</t>
  </si>
  <si>
    <t>פרמטר / נתון</t>
  </si>
  <si>
    <t>ניקוד מרבי</t>
  </si>
  <si>
    <t>אופן הבדיקה והניקוד</t>
  </si>
  <si>
    <t>פרמטרים 1–5 – ניקוד מרבי 70 נקודות</t>
  </si>
  <si>
    <t>השכלת היועץ – מעבר לתנאי הסף: תואר ראשון באחד התחומים המנויים במכרז – 7 נק׳; תואר שני בתחום כלשהו – 10 נק׳; הניקוד יינתן בגין אפשרות אחת בלבד.</t>
  </si>
  <si>
    <t>2 – קלט</t>
  </si>
  <si>
    <t>שנות ניסיון</t>
  </si>
  <si>
    <t>מספר שנות הניסיון המלאות מעבר לשנתיים הנדרשות בתנאי הסף 4.3.4, במהלך השנים 2011–2026.</t>
  </si>
  <si>
    <t>ניסיון מעבר לתנאי הסף – 5 נק׳ לכל שנת ניסיון מלאה מעבר לשנתיים, עד 25 נק׳.</t>
  </si>
  <si>
    <t>3 – קלט</t>
  </si>
  <si>
    <t>מספר שנות ניסיון מלאות בתחום מינהל ציבורי / רגולציה וחקיקה / תחום ימי, במהלך השנים 2011–2026.</t>
  </si>
  <si>
    <t>ניסיון בתחומים משיקים – 5 נק׳ לכל שנת ניסיון מלאה, עד 10 נק׳.</t>
  </si>
  <si>
    <t>4א – קלט</t>
  </si>
  <si>
    <t>מספר צוללים</t>
  </si>
  <si>
    <t>מספר הצוללים שהוסמכו על ידי היועץ.</t>
  </si>
  <si>
    <t>4א</t>
  </si>
  <si>
    <t>הסמכת צוללים מעבר לנדרש: 150 צוללים לפחות – 4 נק׳; 300 צוללים לפחות – 7 נק׳.</t>
  </si>
  <si>
    <t>4ב</t>
  </si>
  <si>
    <t>דרגת הסמכה: מדריך מוסמך בכיר בצלילה ספורטיבית מטעם ההתאחדות הישראלית לצלילה או מאמן מדריכים (IT / CD) מארגון זר המוכר על ידי הרשות – 4 נק׳.</t>
  </si>
  <si>
    <t>4ג</t>
  </si>
  <si>
    <t>הסמכה לצלילה טכנית מתקדמת הכוללת תערובות גזים מעל 40% ו/או מערכות סגורות – 4 נק׳.</t>
  </si>
  <si>
    <t>סה״כ הסמכות היועץ בתחום הצלילה.</t>
  </si>
  <si>
    <t>5א.1</t>
  </si>
  <si>
    <t>דוגמה 1 – מורכבות המסמך.</t>
  </si>
  <si>
    <t>5א.2</t>
  </si>
  <si>
    <t>דוגמה 1 – רמת הניסוח.</t>
  </si>
  <si>
    <t>5א.3</t>
  </si>
  <si>
    <t>דוגמה 1 – רמת העריכה הלשונית וההגהה.</t>
  </si>
  <si>
    <t>5א.4</t>
  </si>
  <si>
    <t>דוגמה 1 – התרשמות כללית.</t>
  </si>
  <si>
    <t>5א</t>
  </si>
  <si>
    <t>סה״כ ניקוד דוגמה 1.</t>
  </si>
  <si>
    <t>5ב.1</t>
  </si>
  <si>
    <t>דוגמה 2 – מורכבות המסמך.</t>
  </si>
  <si>
    <t>5ב.2</t>
  </si>
  <si>
    <t>דוגמה 2 – רמת הניסוח.</t>
  </si>
  <si>
    <t>5ב.3</t>
  </si>
  <si>
    <t>דוגמה 2 – רמת העריכה הלשונית וההגהה.</t>
  </si>
  <si>
    <t>5ב.4</t>
  </si>
  <si>
    <t>דוגמה 2 – התרשמות כללית.</t>
  </si>
  <si>
    <t>5ב</t>
  </si>
  <si>
    <t>סה״כ ניקוד דוגמה 2.</t>
  </si>
  <si>
    <t>ציון אמת מידה 5 – ממוצע פשוט של ציוני שתי הדוגמאות.</t>
  </si>
  <si>
    <t>סיכום לפני ראיון</t>
  </si>
  <si>
    <t>ניקוד</t>
  </si>
  <si>
    <t>חישוב</t>
  </si>
  <si>
    <t>ציון גולמי – פרמטרים 1–5</t>
  </si>
  <si>
    <t>סכום ציוני אמות המידה 1–5.</t>
  </si>
  <si>
    <t>ציון מנורמל לפני ראיון</t>
  </si>
  <si>
    <t>הציון הגולמי מחולק ב-70 ומוכפל ב-100.</t>
  </si>
  <si>
    <t>עמידה בסף לזימון לראיון</t>
  </si>
  <si>
    <t>נדרש ציון מנורמל של 70 ומעלה.</t>
  </si>
  <si>
    <t>הערה</t>
  </si>
  <si>
    <t>אם לא התקבלו לפחות שתי הצעות העוברות את הסף, המזמין רשאי לזמן מציעים נוספים גם בציון נמוך מ-70.</t>
  </si>
  <si>
    <t>בדיקת איכות – ראיון (פרמטר 6)</t>
  </si>
  <si>
    <t>תבחין</t>
  </si>
  <si>
    <t>אופן הבדיקה</t>
  </si>
  <si>
    <t>א</t>
  </si>
  <si>
    <t>ניסיונו המקצועי של היועץ והיכרותו עם תחום הצלילה.</t>
  </si>
  <si>
    <t>ב</t>
  </si>
  <si>
    <t>יכולת מתן ייעוץ מקצועי.</t>
  </si>
  <si>
    <t>ג</t>
  </si>
  <si>
    <t>מחויבות ומוטיבציה לביצוע השירותים.</t>
  </si>
  <si>
    <t>ד</t>
  </si>
  <si>
    <t>ידע בניהול ספקים והעמדת מידע לטובת הציבור.</t>
  </si>
  <si>
    <t>ה</t>
  </si>
  <si>
    <t>שליטה בשפה האנגלית ועבודה מול גורמים בחו״ל.</t>
  </si>
  <si>
    <t>ו</t>
  </si>
  <si>
    <t>התרשמות כללית מהיועץ – ביטחון עצמי, יכולת סדר וארגון בהצגת הדברים, צורת חשיבה, שפה גבוהה, אמביציה והבנת חשיבות הפרויקט.</t>
  </si>
  <si>
    <t>סה״כ ראיון</t>
  </si>
  <si>
    <t>סכום ציוני ששת התבחינים</t>
  </si>
  <si>
    <t>בדיקת הצעת המחיר – אחוז הנחה</t>
  </si>
  <si>
    <t>רכיב</t>
  </si>
  <si>
    <t>יחידה / ניקוד</t>
  </si>
  <si>
    <t>אופן החישוב</t>
  </si>
  <si>
    <t>אחוז הנחה מוצע</t>
  </si>
  <si>
    <t>%</t>
  </si>
  <si>
    <t>אחוז ההנחה הכללי שהציע המציע.</t>
  </si>
  <si>
    <t>עלות השוואתית לאחר הנחה</t>
  </si>
  <si>
    <t>בסיס 100</t>
  </si>
  <si>
    <t>100 פחות אחוז ההנחה: לדוגמה, הנחה של 10% = עלות 90.</t>
  </si>
  <si>
    <t>ציון מחיר</t>
  </si>
  <si>
    <t>העלות ההשוואתית הנמוכה ביותר חלקי העלות ההשוואתית של המציע, כפול 100.</t>
  </si>
  <si>
    <t>ציון מחיר משוקלל</t>
  </si>
  <si>
    <t>ציון המחיר כפול 35%.</t>
  </si>
  <si>
    <t>אם לא מולא אחוז הנחה או מולא שלא בהתאם להוראות, ועדת המכרזים רשאית לראות את ההצעה כאילו הוצע המחיר המרבי או לפסול את ההצעה, לפי שיקול דעתה.</t>
  </si>
  <si>
    <t>סיכום בדיקת ההצעות ודירוג</t>
  </si>
  <si>
    <t>מדד</t>
  </si>
  <si>
    <t>משקל / ניקוד מרבי</t>
  </si>
  <si>
    <t>ציון איכות</t>
  </si>
  <si>
    <t>ציון פרמטרים 1–5 בתוספת ציון הראיון.</t>
  </si>
  <si>
    <t>נמשך מגיליון הצעת המחיר.</t>
  </si>
  <si>
    <t>ציון משוקלל סופי</t>
  </si>
  <si>
    <t>ציון איכות כפול 65% בתוספת ציון מחיר כפול 35%.</t>
  </si>
  <si>
    <t>דירוג</t>
  </si>
  <si>
    <t>1 = ההצעה בעלת הציון המשוקלל הגבוה ביותר.</t>
  </si>
  <si>
    <t>תנאי / מסמך לבדיקה</t>
  </si>
  <si>
    <t>מפ״ל – מכרז 10/2026 לקבלת שירותי ייעוץ לרשות לצלילה ספורטיבית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</si>
</sst>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0"/>
      <color rgb="FFFFFFFF"/>
      <name val="Arial"/>
    </font>
    <font>
      <b/>
      <sz val="10"/>
      <color rgb="FF1F1F1F"/>
      <name val="Arial"/>
    </font>
    <font>
      <sz val="10"/>
      <name val="Arial"/>
    </font>
    <font>
      <i/>
      <sz val="10"/>
      <color rgb="FF595959"/>
      <name val="Arial"/>
    </font>
  </fonts>
  <fills count="9">
    <fill>
      <patternFill patternType="none"/>
    </fill>
    <fill>
      <patternFill patternType="gray125"/>
    </fill>
    <fill>
      <patternFill patternType="solid">
        <fgColor rgb="FF203864"/>
      </patternFill>
    </fill>
    <fill>
      <patternFill patternType="solid">
        <fgColor rgb="FFB4C7E7"/>
      </patternFill>
    </fill>
    <fill>
      <patternFill patternType="solid">
        <fgColor rgb="FFFFF7DF"/>
      </patternFill>
    </fill>
    <fill>
      <patternFill patternType="solid">
        <fgColor rgb="FF333333"/>
      </patternFill>
    </fill>
    <fill>
      <patternFill patternType="solid">
        <fgColor rgb="FFD9E2F3"/>
      </patternFill>
    </fill>
    <fill>
      <patternFill patternType="solid">
        <fgColor rgb="FFE2F0D9"/>
      </patternFill>
    </fill>
    <fill>
      <patternFill patternType="solid">
        <fgColor rgb="FFE7E6E6"/>
      </patternFill>
    </fill>
  </fills>
  <borders count="2">
    <border>
      <left/>
      <right/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1" fillId="5" borderId="1" xfId="0" applyFont="1" applyFill="1" applyBorder="1" applyAlignment="1">
      <alignment horizontal="right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2" fontId="3" fillId="4" borderId="1" xfId="0" applyNumberFormat="1" applyFont="1" applyFill="1" applyBorder="1" applyAlignment="1">
      <alignment horizontal="center" vertical="center" wrapText="1" readingOrder="2"/>
    </xf>
    <xf numFmtId="2" fontId="3" fillId="7" borderId="1" xfId="0" applyNumberFormat="1" applyFont="1" applyFill="1" applyBorder="1" applyAlignment="1">
      <alignment horizontal="center" vertical="center" wrapText="1" readingOrder="2"/>
    </xf>
    <xf numFmtId="2" fontId="3" fillId="0" borderId="0" xfId="0" applyNumberFormat="1" applyFont="1"/>
    <xf numFmtId="2" fontId="2" fillId="3" borderId="1" xfId="0" applyNumberFormat="1" applyFont="1" applyFill="1" applyBorder="1" applyAlignment="1">
      <alignment horizontal="center" vertical="center" wrapText="1" readingOrder="2"/>
    </xf>
    <xf numFmtId="0" fontId="3" fillId="7" borderId="1" xfId="0" applyFont="1" applyFill="1" applyBorder="1" applyAlignment="1">
      <alignment horizontal="center" vertical="center" wrapText="1" readingOrder="2"/>
    </xf>
    <xf numFmtId="0" fontId="4" fillId="8" borderId="1" xfId="0" applyFont="1" applyFill="1" applyBorder="1" applyAlignment="1">
      <alignment horizontal="right" vertical="center" wrapText="1" readingOrder="2"/>
    </xf>
    <xf numFmtId="10" fontId="3" fillId="4" borderId="1" xfId="0" applyNumberFormat="1" applyFont="1" applyFill="1" applyBorder="1" applyAlignment="1">
      <alignment horizontal="center" vertical="center" wrapText="1" readingOrder="2"/>
    </xf>
    <xf numFmtId="2" fontId="1" fillId="5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right" vertical="center" wrapText="1" readingOrder="2"/>
    </xf>
    <xf numFmtId="0" fontId="2" fillId="6" borderId="1" xfId="0" applyFont="1" applyFill="1" applyBorder="1" applyAlignment="1">
      <alignment horizontal="center" vertical="center" wrapText="1" readingOrder="2"/>
    </xf>
    <xf numFmtId="0" fontId="4" fillId="8" borderId="1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5"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006100"/>
      </font>
      <fill>
        <patternFill patternType="solid">
          <bgColor rgb="FFC6EFCE"/>
        </patternFill>
      </fill>
    </dxf>
    <dxf>
      <font>
        <b/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rightToLeft="1" tabSelected="1" zoomScale="90" zoomScaleNormal="90" workbookViewId="0"/>
  </sheetViews>
  <sheetFormatPr defaultRowHeight="13.65"/>
  <cols>
    <col min="1" max="1" width="1.36328125" customWidth="1"/>
    <col min="2" max="2" width="23" customWidth="1"/>
    <col min="3" max="3" width="17" customWidth="1"/>
    <col min="4" max="4" width="78" customWidth="1"/>
    <col min="5" max="9" width="20" customWidth="1"/>
  </cols>
  <sheetData>
    <row r="1" spans="2:9" ht="33.950000000000003" customHeight="1">
      <c r="B1" s="15" t="s">
        <v>147</v>
      </c>
      <c r="C1" s="15"/>
      <c r="D1" s="15"/>
      <c r="E1" s="15"/>
      <c r="F1" s="15"/>
      <c r="G1" s="15"/>
      <c r="H1" s="15"/>
      <c r="I1" s="15"/>
    </row>
    <row r="2" spans="2:9">
      <c r="B2" s="1" t="s">
        <v>0</v>
      </c>
      <c r="C2" s="1" t="s">
        <v>1</v>
      </c>
      <c r="D2" s="1" t="s">
        <v>2</v>
      </c>
      <c r="E2" s="1">
        <v>1</v>
      </c>
      <c r="F2" s="1">
        <v>2</v>
      </c>
      <c r="G2" s="1">
        <v>3</v>
      </c>
      <c r="H2" s="1">
        <v>4</v>
      </c>
      <c r="I2" s="1">
        <v>5</v>
      </c>
    </row>
    <row r="3" spans="2:9">
      <c r="B3" s="2"/>
      <c r="C3" s="2" t="s">
        <v>3</v>
      </c>
      <c r="D3" s="2" t="s">
        <v>4</v>
      </c>
      <c r="E3" s="3"/>
      <c r="F3" s="3"/>
      <c r="G3" s="3"/>
      <c r="H3" s="3"/>
      <c r="I3" s="3"/>
    </row>
    <row r="4" spans="2:9">
      <c r="B4" s="2"/>
      <c r="C4" s="2" t="s">
        <v>5</v>
      </c>
      <c r="D4" s="2" t="s">
        <v>6</v>
      </c>
      <c r="E4" s="3"/>
      <c r="F4" s="3"/>
      <c r="G4" s="3"/>
      <c r="H4" s="3"/>
      <c r="I4" s="3"/>
    </row>
    <row r="5" spans="2:9">
      <c r="B5" s="2"/>
      <c r="C5" s="2" t="s">
        <v>7</v>
      </c>
      <c r="D5" s="2" t="s">
        <v>8</v>
      </c>
      <c r="E5" s="3"/>
      <c r="F5" s="3"/>
      <c r="G5" s="3"/>
      <c r="H5" s="3"/>
      <c r="I5" s="3"/>
    </row>
    <row r="6" spans="2:9">
      <c r="B6" s="2"/>
      <c r="C6" s="2" t="s">
        <v>9</v>
      </c>
      <c r="D6" s="2" t="s">
        <v>10</v>
      </c>
      <c r="E6" s="3"/>
      <c r="F6" s="3"/>
      <c r="G6" s="3"/>
      <c r="H6" s="3"/>
      <c r="I6" s="3"/>
    </row>
    <row r="7" spans="2:9">
      <c r="B7" s="4"/>
      <c r="C7" s="4"/>
      <c r="D7" s="4"/>
      <c r="E7" s="4"/>
      <c r="F7" s="4"/>
      <c r="G7" s="4"/>
      <c r="H7" s="4"/>
      <c r="I7" s="4"/>
    </row>
    <row r="8" spans="2:9">
      <c r="B8" s="1" t="s">
        <v>11</v>
      </c>
      <c r="C8" s="1" t="s">
        <v>12</v>
      </c>
      <c r="D8" s="1" t="s">
        <v>146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2:9">
      <c r="B9" s="2" t="s">
        <v>18</v>
      </c>
      <c r="C9" s="2" t="s">
        <v>19</v>
      </c>
      <c r="D9" s="2" t="s">
        <v>20</v>
      </c>
      <c r="E9" s="3"/>
      <c r="F9" s="3"/>
      <c r="G9" s="3"/>
      <c r="H9" s="3"/>
      <c r="I9" s="3"/>
    </row>
    <row r="10" spans="2:9">
      <c r="B10" s="2" t="s">
        <v>18</v>
      </c>
      <c r="C10" s="2" t="s">
        <v>21</v>
      </c>
      <c r="D10" s="2" t="s">
        <v>22</v>
      </c>
      <c r="E10" s="3"/>
      <c r="F10" s="3"/>
      <c r="G10" s="3"/>
      <c r="H10" s="3"/>
      <c r="I10" s="3"/>
    </row>
    <row r="11" spans="2:9" ht="25.1">
      <c r="B11" s="2" t="s">
        <v>23</v>
      </c>
      <c r="C11" s="2" t="s">
        <v>24</v>
      </c>
      <c r="D11" s="2" t="s">
        <v>25</v>
      </c>
      <c r="E11" s="3"/>
      <c r="F11" s="3"/>
      <c r="G11" s="3"/>
      <c r="H11" s="3"/>
      <c r="I11" s="3"/>
    </row>
    <row r="12" spans="2:9">
      <c r="B12" s="2" t="s">
        <v>26</v>
      </c>
      <c r="C12" s="2" t="s">
        <v>27</v>
      </c>
      <c r="D12" s="2" t="s">
        <v>28</v>
      </c>
      <c r="E12" s="3"/>
      <c r="F12" s="3"/>
      <c r="G12" s="3"/>
      <c r="H12" s="3"/>
      <c r="I12" s="3"/>
    </row>
    <row r="13" spans="2:9">
      <c r="B13" s="2" t="s">
        <v>26</v>
      </c>
      <c r="C13" s="2" t="s">
        <v>29</v>
      </c>
      <c r="D13" s="2" t="s">
        <v>30</v>
      </c>
      <c r="E13" s="3"/>
      <c r="F13" s="3"/>
      <c r="G13" s="3"/>
      <c r="H13" s="3"/>
      <c r="I13" s="3"/>
    </row>
    <row r="14" spans="2:9" ht="62.75">
      <c r="B14" s="2" t="s">
        <v>26</v>
      </c>
      <c r="C14" s="2" t="s">
        <v>31</v>
      </c>
      <c r="D14" s="2" t="s">
        <v>32</v>
      </c>
      <c r="E14" s="3"/>
      <c r="F14" s="3"/>
      <c r="G14" s="3"/>
      <c r="H14" s="3"/>
      <c r="I14" s="3"/>
    </row>
    <row r="15" spans="2:9">
      <c r="B15" s="2" t="s">
        <v>26</v>
      </c>
      <c r="C15" s="2" t="s">
        <v>33</v>
      </c>
      <c r="D15" s="2" t="s">
        <v>34</v>
      </c>
      <c r="E15" s="3"/>
      <c r="F15" s="3"/>
      <c r="G15" s="3"/>
      <c r="H15" s="3"/>
      <c r="I15" s="3"/>
    </row>
    <row r="16" spans="2:9">
      <c r="B16" s="2" t="s">
        <v>26</v>
      </c>
      <c r="C16" s="2" t="s">
        <v>35</v>
      </c>
      <c r="D16" s="2" t="s">
        <v>36</v>
      </c>
      <c r="E16" s="3"/>
      <c r="F16" s="3"/>
      <c r="G16" s="3"/>
      <c r="H16" s="3"/>
      <c r="I16" s="3"/>
    </row>
    <row r="17" spans="2:9">
      <c r="B17" s="2" t="s">
        <v>26</v>
      </c>
      <c r="C17" s="2" t="s">
        <v>37</v>
      </c>
      <c r="D17" s="2" t="s">
        <v>38</v>
      </c>
      <c r="E17" s="3"/>
      <c r="F17" s="3"/>
      <c r="G17" s="3"/>
      <c r="H17" s="3"/>
      <c r="I17" s="3"/>
    </row>
    <row r="18" spans="2:9" ht="25.1">
      <c r="B18" s="2" t="s">
        <v>39</v>
      </c>
      <c r="C18" s="2" t="s">
        <v>40</v>
      </c>
      <c r="D18" s="2" t="s">
        <v>41</v>
      </c>
      <c r="E18" s="3"/>
      <c r="F18" s="3"/>
      <c r="G18" s="3"/>
      <c r="H18" s="3"/>
      <c r="I18" s="3"/>
    </row>
    <row r="19" spans="2:9" ht="25.1">
      <c r="B19" s="2" t="s">
        <v>39</v>
      </c>
      <c r="C19" s="2" t="s">
        <v>42</v>
      </c>
      <c r="D19" s="2" t="s">
        <v>43</v>
      </c>
      <c r="E19" s="3"/>
      <c r="F19" s="3"/>
      <c r="G19" s="3"/>
      <c r="H19" s="3"/>
      <c r="I19" s="3"/>
    </row>
    <row r="20" spans="2:9" ht="25.1">
      <c r="B20" s="2" t="s">
        <v>39</v>
      </c>
      <c r="C20" s="2" t="s">
        <v>44</v>
      </c>
      <c r="D20" s="2" t="s">
        <v>45</v>
      </c>
      <c r="E20" s="3"/>
      <c r="F20" s="3"/>
      <c r="G20" s="3"/>
      <c r="H20" s="3"/>
      <c r="I20" s="3"/>
    </row>
    <row r="21" spans="2:9">
      <c r="B21" s="2" t="s">
        <v>39</v>
      </c>
      <c r="C21" s="2" t="s">
        <v>46</v>
      </c>
      <c r="D21" s="2" t="s">
        <v>47</v>
      </c>
      <c r="E21" s="3"/>
      <c r="F21" s="3"/>
      <c r="G21" s="3"/>
      <c r="H21" s="3"/>
      <c r="I21" s="3"/>
    </row>
    <row r="22" spans="2:9">
      <c r="B22" s="4"/>
      <c r="C22" s="4"/>
      <c r="D22" s="4"/>
      <c r="E22" s="4"/>
      <c r="F22" s="4"/>
      <c r="G22" s="4"/>
      <c r="H22" s="4"/>
      <c r="I22" s="4"/>
    </row>
    <row r="23" spans="2:9">
      <c r="B23" s="16" t="s">
        <v>48</v>
      </c>
      <c r="C23" s="16"/>
      <c r="D23" s="16"/>
      <c r="E23" s="6" t="str">
        <f>IF(OR(OR(E9="X",E9="לא עומד"),OR(E10="X",E10="לא עומד"),OR(E11="X",E11="לא עומד"),OR(E12="X",E12="לא עומד"),OR(E13="X",E13="לא עומד"),OR(E14="X",E14="לא עומד"),OR(E15="X",E15="לא עומד"),OR(E16="X",E16="לא עומד"),OR(E17="X",E17="לא עומד"),OR(E18="X",E18="לא עומד"),OR(E19="X",E19="לא עומד"),OR(E20="X",E20="לא עומד"),OR(E21="X",E21="לא עומד")),"לא עומד",IF(AND(OR(E9="V",E9="עומד"),OR(E10="V",E10="עומד"),OR(E11="V",E11="עומד"),OR(E12="V",E12="עומד"),OR(E13="V",E13="עומד"),OR(E14="V",E14="עומד"),OR(E15="V",E15="עומד"),OR(E16="V",E16="עומד"),OR(E17="V",E17="עומד"),OR(E18="V",E18="עומד"),OR(E19="V",E19="עומד"),OR(E20="V",E20="עומד"),OR(E21="V",E21="עומד")),"עומד","טעון השלמה/בדיקה"))</f>
        <v>טעון השלמה/בדיקה</v>
      </c>
      <c r="F23" s="6" t="str">
        <f>IF(OR(OR(F9="X",F9="לא עומד"),OR(F10="X",F10="לא עומד"),OR(F11="X",F11="לא עומד"),OR(F12="X",F12="לא עומד"),OR(F13="X",F13="לא עומד"),OR(F14="X",F14="לא עומד"),OR(F15="X",F15="לא עומד"),OR(F16="X",F16="לא עומד"),OR(F17="X",F17="לא עומד"),OR(F18="X",F18="לא עומד"),OR(F19="X",F19="לא עומד"),OR(F20="X",F20="לא עומד"),OR(F21="X",F21="לא עומד")),"לא עומד",IF(AND(OR(F9="V",F9="עומד"),OR(F10="V",F10="עומד"),OR(F11="V",F11="עומד"),OR(F12="V",F12="עומד"),OR(F13="V",F13="עומד"),OR(F14="V",F14="עומד"),OR(F15="V",F15="עומד"),OR(F16="V",F16="עומד"),OR(F17="V",F17="עומד"),OR(F18="V",F18="עומד"),OR(F19="V",F19="עומד"),OR(F20="V",F20="עומד"),OR(F21="V",F21="עומד")),"עומד","טעון השלמה/בדיקה"))</f>
        <v>טעון השלמה/בדיקה</v>
      </c>
      <c r="G23" s="6" t="str">
        <f>IF(OR(OR(G9="X",G9="לא עומד"),OR(G10="X",G10="לא עומד"),OR(G11="X",G11="לא עומד"),OR(G12="X",G12="לא עומד"),OR(G13="X",G13="לא עומד"),OR(G14="X",G14="לא עומד"),OR(G15="X",G15="לא עומד"),OR(G16="X",G16="לא עומד"),OR(G17="X",G17="לא עומד"),OR(G18="X",G18="לא עומד"),OR(G19="X",G19="לא עומד"),OR(G20="X",G20="לא עומד"),OR(G21="X",G21="לא עומד")),"לא עומד",IF(AND(OR(G9="V",G9="עומד"),OR(G10="V",G10="עומד"),OR(G11="V",G11="עומד"),OR(G12="V",G12="עומד"),OR(G13="V",G13="עומד"),OR(G14="V",G14="עומד"),OR(G15="V",G15="עומד"),OR(G16="V",G16="עומד"),OR(G17="V",G17="עומד"),OR(G18="V",G18="עומד"),OR(G19="V",G19="עומד"),OR(G20="V",G20="עומד"),OR(G21="V",G21="עומד")),"עומד","טעון השלמה/בדיקה"))</f>
        <v>טעון השלמה/בדיקה</v>
      </c>
      <c r="H23" s="6" t="str">
        <f>IF(OR(OR(H9="X",H9="לא עומד"),OR(H10="X",H10="לא עומד"),OR(H11="X",H11="לא עומד"),OR(H12="X",H12="לא עומד"),OR(H13="X",H13="לא עומד"),OR(H14="X",H14="לא עומד"),OR(H15="X",H15="לא עומד"),OR(H16="X",H16="לא עומד"),OR(H17="X",H17="לא עומד"),OR(H18="X",H18="לא עומד"),OR(H19="X",H19="לא עומד"),OR(H20="X",H20="לא עומד"),OR(H21="X",H21="לא עומד")),"לא עומד",IF(AND(OR(H9="V",H9="עומד"),OR(H10="V",H10="עומד"),OR(H11="V",H11="עומד"),OR(H12="V",H12="עומד"),OR(H13="V",H13="עומד"),OR(H14="V",H14="עומד"),OR(H15="V",H15="עומד"),OR(H16="V",H16="עומד"),OR(H17="V",H17="עומד"),OR(H18="V",H18="עומד"),OR(H19="V",H19="עומד"),OR(H20="V",H20="עומד"),OR(H21="V",H21="עומד")),"עומד","טעון השלמה/בדיקה"))</f>
        <v>טעון השלמה/בדיקה</v>
      </c>
      <c r="I23" s="6" t="str">
        <f>IF(OR(OR(I9="X",I9="לא עומד"),OR(I10="X",I10="לא עומד"),OR(I11="X",I11="לא עומד"),OR(I12="X",I12="לא עומד"),OR(I13="X",I13="לא עומד"),OR(I14="X",I14="לא עומד"),OR(I15="X",I15="לא עומד"),OR(I16="X",I16="לא עומד"),OR(I17="X",I17="לא עומד"),OR(I18="X",I18="לא עומד"),OR(I19="X",I19="לא עומד"),OR(I20="X",I20="לא עומד"),OR(I21="X",I21="לא עומד")),"לא עומד",IF(AND(OR(I9="V",I9="עומד"),OR(I10="V",I10="עומד"),OR(I11="V",I11="עומד"),OR(I12="V",I12="עומד"),OR(I13="V",I13="עומד"),OR(I14="V",I14="עומד"),OR(I15="V",I15="עומד"),OR(I16="V",I16="עומד"),OR(I17="V",I17="עומד"),OR(I18="V",I18="עומד"),OR(I19="V",I19="עומד"),OR(I20="V",I20="עומד"),OR(I21="V",I21="עומד")),"עומד","טעון השלמה/בדיקה"))</f>
        <v>טעון השלמה/בדיקה</v>
      </c>
    </row>
  </sheetData>
  <mergeCells count="2">
    <mergeCell ref="B1:I1"/>
    <mergeCell ref="B23:D23"/>
  </mergeCells>
  <conditionalFormatting sqref="E9:I23">
    <cfRule type="expression" dxfId="4" priority="1">
      <formula>AND(E9&lt;&gt;"",E9&lt;&gt;"V",E9&lt;&gt;"עומד",E9&lt;&gt;"X",E9&lt;&gt;"לא עומד")</formula>
    </cfRule>
    <cfRule type="expression" dxfId="3" priority="2">
      <formula>OR(E9="X",E9="לא עומד")</formula>
    </cfRule>
    <cfRule type="expression" dxfId="2" priority="3">
      <formula>OR(E9="V",E9="עומד")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1"/>
  <sheetViews>
    <sheetView showGridLines="0" rightToLeft="1" zoomScale="90" zoomScaleNormal="90" workbookViewId="0"/>
  </sheetViews>
  <sheetFormatPr defaultRowHeight="13.65"/>
  <cols>
    <col min="1" max="1" width="1.54296875" customWidth="1"/>
    <col min="2" max="2" width="19" customWidth="1"/>
    <col min="3" max="3" width="15" customWidth="1"/>
    <col min="4" max="4" width="82" customWidth="1"/>
    <col min="5" max="9" width="19" customWidth="1"/>
  </cols>
  <sheetData>
    <row r="1" spans="2:9" ht="33.950000000000003" customHeight="1">
      <c r="B1" s="15" t="s">
        <v>49</v>
      </c>
      <c r="C1" s="15"/>
      <c r="D1" s="15"/>
      <c r="E1" s="15"/>
      <c r="F1" s="15"/>
      <c r="G1" s="15"/>
      <c r="H1" s="15"/>
      <c r="I1" s="15"/>
    </row>
    <row r="2" spans="2:9">
      <c r="B2" s="1" t="s">
        <v>50</v>
      </c>
      <c r="C2" s="1" t="s">
        <v>51</v>
      </c>
      <c r="D2" s="1" t="s">
        <v>52</v>
      </c>
      <c r="E2" s="1" t="str">
        <f>IF('תנאי סף'!E3="","הצעה 1",'תנאי סף'!E3)</f>
        <v>הצעה 1</v>
      </c>
      <c r="F2" s="1" t="str">
        <f>IF('תנאי סף'!F3="","הצעה 2",'תנאי סף'!F3)</f>
        <v>הצעה 2</v>
      </c>
      <c r="G2" s="1" t="str">
        <f>IF('תנאי סף'!G3="","הצעה 3",'תנאי סף'!G3)</f>
        <v>הצעה 3</v>
      </c>
      <c r="H2" s="1" t="str">
        <f>IF('תנאי סף'!H3="","הצעה 4",'תנאי סף'!H3)</f>
        <v>הצעה 4</v>
      </c>
      <c r="I2" s="1" t="str">
        <f>IF('תנאי סף'!I3="","הצעה 5",'תנאי סף'!I3)</f>
        <v>הצעה 5</v>
      </c>
    </row>
    <row r="3" spans="2:9">
      <c r="B3" s="4"/>
      <c r="C3" s="4"/>
      <c r="D3" s="4"/>
      <c r="E3" s="4"/>
      <c r="F3" s="4"/>
      <c r="G3" s="4"/>
      <c r="H3" s="4"/>
      <c r="I3" s="4"/>
    </row>
    <row r="4" spans="2:9">
      <c r="B4" s="17" t="s">
        <v>53</v>
      </c>
      <c r="C4" s="17"/>
      <c r="D4" s="17"/>
      <c r="E4" s="17"/>
      <c r="F4" s="17"/>
      <c r="G4" s="17"/>
      <c r="H4" s="17"/>
      <c r="I4" s="17"/>
    </row>
    <row r="5" spans="2:9" ht="25.1">
      <c r="B5" s="2">
        <v>1</v>
      </c>
      <c r="C5" s="2">
        <v>10</v>
      </c>
      <c r="D5" s="2" t="s">
        <v>54</v>
      </c>
      <c r="E5" s="7"/>
      <c r="F5" s="7"/>
      <c r="G5" s="7"/>
      <c r="H5" s="7"/>
      <c r="I5" s="7"/>
    </row>
    <row r="6" spans="2:9">
      <c r="B6" s="2" t="s">
        <v>55</v>
      </c>
      <c r="C6" s="2" t="s">
        <v>56</v>
      </c>
      <c r="D6" s="2" t="s">
        <v>57</v>
      </c>
      <c r="E6" s="7"/>
      <c r="F6" s="7"/>
      <c r="G6" s="7"/>
      <c r="H6" s="7"/>
      <c r="I6" s="7"/>
    </row>
    <row r="7" spans="2:9">
      <c r="B7" s="2">
        <v>2</v>
      </c>
      <c r="C7" s="2">
        <v>25</v>
      </c>
      <c r="D7" s="2" t="s">
        <v>58</v>
      </c>
      <c r="E7" s="8" t="str">
        <f>IF(E6="","",MIN(INT(E6)*5,25))</f>
        <v/>
      </c>
      <c r="F7" s="8" t="str">
        <f>IF(F6="","",MIN(INT(F6)*5,25))</f>
        <v/>
      </c>
      <c r="G7" s="8" t="str">
        <f>IF(G6="","",MIN(INT(G6)*5,25))</f>
        <v/>
      </c>
      <c r="H7" s="8" t="str">
        <f>IF(H6="","",MIN(INT(H6)*5,25))</f>
        <v/>
      </c>
      <c r="I7" s="8" t="str">
        <f>IF(I6="","",MIN(INT(I6)*5,25))</f>
        <v/>
      </c>
    </row>
    <row r="8" spans="2:9">
      <c r="B8" s="2" t="s">
        <v>59</v>
      </c>
      <c r="C8" s="2" t="s">
        <v>56</v>
      </c>
      <c r="D8" s="2" t="s">
        <v>60</v>
      </c>
      <c r="E8" s="7"/>
      <c r="F8" s="7"/>
      <c r="G8" s="7"/>
      <c r="H8" s="7"/>
      <c r="I8" s="7"/>
    </row>
    <row r="9" spans="2:9">
      <c r="B9" s="2">
        <v>3</v>
      </c>
      <c r="C9" s="2">
        <v>10</v>
      </c>
      <c r="D9" s="2" t="s">
        <v>61</v>
      </c>
      <c r="E9" s="8" t="str">
        <f>IF(E8="","",MIN(INT(E8)*5,10))</f>
        <v/>
      </c>
      <c r="F9" s="8" t="str">
        <f>IF(F8="","",MIN(INT(F8)*5,10))</f>
        <v/>
      </c>
      <c r="G9" s="8" t="str">
        <f>IF(G8="","",MIN(INT(G8)*5,10))</f>
        <v/>
      </c>
      <c r="H9" s="8" t="str">
        <f>IF(H8="","",MIN(INT(H8)*5,10))</f>
        <v/>
      </c>
      <c r="I9" s="8" t="str">
        <f>IF(I8="","",MIN(INT(I8)*5,10))</f>
        <v/>
      </c>
    </row>
    <row r="10" spans="2:9">
      <c r="B10" s="2" t="s">
        <v>62</v>
      </c>
      <c r="C10" s="2" t="s">
        <v>63</v>
      </c>
      <c r="D10" s="2" t="s">
        <v>64</v>
      </c>
      <c r="E10" s="7"/>
      <c r="F10" s="7"/>
      <c r="G10" s="7"/>
      <c r="H10" s="7"/>
      <c r="I10" s="7"/>
    </row>
    <row r="11" spans="2:9">
      <c r="B11" s="2" t="s">
        <v>65</v>
      </c>
      <c r="C11" s="2">
        <v>7</v>
      </c>
      <c r="D11" s="2" t="s">
        <v>66</v>
      </c>
      <c r="E11" s="8" t="str">
        <f>IF(E10="","",IF(E10&gt;=300,7,IF(E10&gt;=150,4,0)))</f>
        <v/>
      </c>
      <c r="F11" s="8" t="str">
        <f>IF(F10="","",IF(F10&gt;=300,7,IF(F10&gt;=150,4,0)))</f>
        <v/>
      </c>
      <c r="G11" s="8" t="str">
        <f>IF(G10="","",IF(G10&gt;=300,7,IF(G10&gt;=150,4,0)))</f>
        <v/>
      </c>
      <c r="H11" s="8" t="str">
        <f>IF(H10="","",IF(H10&gt;=300,7,IF(H10&gt;=150,4,0)))</f>
        <v/>
      </c>
      <c r="I11" s="8" t="str">
        <f>IF(I10="","",IF(I10&gt;=300,7,IF(I10&gt;=150,4,0)))</f>
        <v/>
      </c>
    </row>
    <row r="12" spans="2:9" ht="25.1">
      <c r="B12" s="2" t="s">
        <v>67</v>
      </c>
      <c r="C12" s="2">
        <v>4</v>
      </c>
      <c r="D12" s="2" t="s">
        <v>68</v>
      </c>
      <c r="E12" s="7"/>
      <c r="F12" s="7"/>
      <c r="G12" s="7"/>
      <c r="H12" s="7"/>
      <c r="I12" s="7"/>
    </row>
    <row r="13" spans="2:9">
      <c r="B13" s="2" t="s">
        <v>69</v>
      </c>
      <c r="C13" s="2">
        <v>4</v>
      </c>
      <c r="D13" s="2" t="s">
        <v>70</v>
      </c>
      <c r="E13" s="7"/>
      <c r="F13" s="7"/>
      <c r="G13" s="7"/>
      <c r="H13" s="7"/>
      <c r="I13" s="7"/>
    </row>
    <row r="14" spans="2:9">
      <c r="B14" s="2">
        <v>4</v>
      </c>
      <c r="C14" s="2">
        <v>15</v>
      </c>
      <c r="D14" s="2" t="s">
        <v>71</v>
      </c>
      <c r="E14" s="8" t="str">
        <f>IF(COUNT(E11:E13)=0,"",MIN(SUM(E11:E13),15))</f>
        <v/>
      </c>
      <c r="F14" s="8" t="str">
        <f>IF(COUNT(F11:F13)=0,"",MIN(SUM(F11:F13),15))</f>
        <v/>
      </c>
      <c r="G14" s="8" t="str">
        <f>IF(COUNT(G11:G13)=0,"",MIN(SUM(G11:G13),15))</f>
        <v/>
      </c>
      <c r="H14" s="8" t="str">
        <f>IF(COUNT(H11:H13)=0,"",MIN(SUM(H11:H13),15))</f>
        <v/>
      </c>
      <c r="I14" s="8" t="str">
        <f>IF(COUNT(I11:I13)=0,"",MIN(SUM(I11:I13),15))</f>
        <v/>
      </c>
    </row>
    <row r="15" spans="2:9">
      <c r="B15" s="2" t="s">
        <v>72</v>
      </c>
      <c r="C15" s="2">
        <v>3</v>
      </c>
      <c r="D15" s="2" t="s">
        <v>73</v>
      </c>
      <c r="E15" s="7"/>
      <c r="F15" s="7"/>
      <c r="G15" s="7"/>
      <c r="H15" s="7"/>
      <c r="I15" s="7"/>
    </row>
    <row r="16" spans="2:9">
      <c r="B16" s="2" t="s">
        <v>74</v>
      </c>
      <c r="C16" s="2">
        <v>3</v>
      </c>
      <c r="D16" s="2" t="s">
        <v>75</v>
      </c>
      <c r="E16" s="7"/>
      <c r="F16" s="7"/>
      <c r="G16" s="7"/>
      <c r="H16" s="7"/>
      <c r="I16" s="7"/>
    </row>
    <row r="17" spans="2:9">
      <c r="B17" s="2" t="s">
        <v>76</v>
      </c>
      <c r="C17" s="2">
        <v>3</v>
      </c>
      <c r="D17" s="2" t="s">
        <v>77</v>
      </c>
      <c r="E17" s="7"/>
      <c r="F17" s="7"/>
      <c r="G17" s="7"/>
      <c r="H17" s="7"/>
      <c r="I17" s="7"/>
    </row>
    <row r="18" spans="2:9">
      <c r="B18" s="2" t="s">
        <v>78</v>
      </c>
      <c r="C18" s="2">
        <v>1</v>
      </c>
      <c r="D18" s="2" t="s">
        <v>79</v>
      </c>
      <c r="E18" s="7"/>
      <c r="F18" s="7"/>
      <c r="G18" s="7"/>
      <c r="H18" s="7"/>
      <c r="I18" s="7"/>
    </row>
    <row r="19" spans="2:9">
      <c r="B19" s="2" t="s">
        <v>80</v>
      </c>
      <c r="C19" s="2">
        <v>10</v>
      </c>
      <c r="D19" s="2" t="s">
        <v>81</v>
      </c>
      <c r="E19" s="8" t="str">
        <f>IF(COUNT(E15:E18)=0,"",SUM(E15:E18))</f>
        <v/>
      </c>
      <c r="F19" s="8" t="str">
        <f>IF(COUNT(F15:F18)=0,"",SUM(F15:F18))</f>
        <v/>
      </c>
      <c r="G19" s="8" t="str">
        <f>IF(COUNT(G15:G18)=0,"",SUM(G15:G18))</f>
        <v/>
      </c>
      <c r="H19" s="8" t="str">
        <f>IF(COUNT(H15:H18)=0,"",SUM(H15:H18))</f>
        <v/>
      </c>
      <c r="I19" s="8" t="str">
        <f>IF(COUNT(I15:I18)=0,"",SUM(I15:I18))</f>
        <v/>
      </c>
    </row>
    <row r="20" spans="2:9">
      <c r="B20" s="2" t="s">
        <v>82</v>
      </c>
      <c r="C20" s="2">
        <v>3</v>
      </c>
      <c r="D20" s="2" t="s">
        <v>83</v>
      </c>
      <c r="E20" s="7"/>
      <c r="F20" s="7"/>
      <c r="G20" s="7"/>
      <c r="H20" s="7"/>
      <c r="I20" s="7"/>
    </row>
    <row r="21" spans="2:9">
      <c r="B21" s="2" t="s">
        <v>84</v>
      </c>
      <c r="C21" s="2">
        <v>3</v>
      </c>
      <c r="D21" s="2" t="s">
        <v>85</v>
      </c>
      <c r="E21" s="7"/>
      <c r="F21" s="7"/>
      <c r="G21" s="7"/>
      <c r="H21" s="7"/>
      <c r="I21" s="7"/>
    </row>
    <row r="22" spans="2:9">
      <c r="B22" s="2" t="s">
        <v>86</v>
      </c>
      <c r="C22" s="2">
        <v>3</v>
      </c>
      <c r="D22" s="2" t="s">
        <v>87</v>
      </c>
      <c r="E22" s="7"/>
      <c r="F22" s="7"/>
      <c r="G22" s="7"/>
      <c r="H22" s="7"/>
      <c r="I22" s="7"/>
    </row>
    <row r="23" spans="2:9">
      <c r="B23" s="2" t="s">
        <v>88</v>
      </c>
      <c r="C23" s="2">
        <v>1</v>
      </c>
      <c r="D23" s="2" t="s">
        <v>89</v>
      </c>
      <c r="E23" s="7"/>
      <c r="F23" s="7"/>
      <c r="G23" s="7"/>
      <c r="H23" s="7"/>
      <c r="I23" s="7"/>
    </row>
    <row r="24" spans="2:9">
      <c r="B24" s="2" t="s">
        <v>90</v>
      </c>
      <c r="C24" s="2">
        <v>10</v>
      </c>
      <c r="D24" s="2" t="s">
        <v>91</v>
      </c>
      <c r="E24" s="8" t="str">
        <f>IF(COUNT(E20:E23)=0,"",SUM(E20:E23))</f>
        <v/>
      </c>
      <c r="F24" s="8" t="str">
        <f>IF(COUNT(F20:F23)=0,"",SUM(F20:F23))</f>
        <v/>
      </c>
      <c r="G24" s="8" t="str">
        <f>IF(COUNT(G20:G23)=0,"",SUM(G20:G23))</f>
        <v/>
      </c>
      <c r="H24" s="8" t="str">
        <f>IF(COUNT(H20:H23)=0,"",SUM(H20:H23))</f>
        <v/>
      </c>
      <c r="I24" s="8" t="str">
        <f>IF(COUNT(I20:I23)=0,"",SUM(I20:I23))</f>
        <v/>
      </c>
    </row>
    <row r="25" spans="2:9">
      <c r="B25" s="2">
        <v>5</v>
      </c>
      <c r="C25" s="2">
        <v>10</v>
      </c>
      <c r="D25" s="2" t="s">
        <v>92</v>
      </c>
      <c r="E25" s="8" t="str">
        <f>IF(OR(E19="",E24=""),"",AVERAGE(E19,E24))</f>
        <v/>
      </c>
      <c r="F25" s="8" t="str">
        <f>IF(OR(F19="",F24=""),"",AVERAGE(F19,F24))</f>
        <v/>
      </c>
      <c r="G25" s="8" t="str">
        <f>IF(OR(G19="",G24=""),"",AVERAGE(G19,G24))</f>
        <v/>
      </c>
      <c r="H25" s="8" t="str">
        <f>IF(OR(H19="",H24=""),"",AVERAGE(H19,H24))</f>
        <v/>
      </c>
      <c r="I25" s="8" t="str">
        <f>IF(OR(I19="",I24=""),"",AVERAGE(I19,I24))</f>
        <v/>
      </c>
    </row>
    <row r="26" spans="2:9" ht="48" customHeight="1">
      <c r="B26" s="4"/>
      <c r="C26" s="4"/>
      <c r="D26" s="4"/>
      <c r="E26" s="9"/>
      <c r="F26" s="9"/>
      <c r="G26" s="9"/>
      <c r="H26" s="9"/>
      <c r="I26" s="9"/>
    </row>
    <row r="27" spans="2:9" ht="48" customHeight="1">
      <c r="B27" s="1" t="s">
        <v>93</v>
      </c>
      <c r="C27" s="1" t="s">
        <v>94</v>
      </c>
      <c r="D27" s="1" t="s">
        <v>95</v>
      </c>
      <c r="E27" s="10"/>
      <c r="F27" s="10"/>
      <c r="G27" s="10"/>
      <c r="H27" s="10"/>
      <c r="I27" s="10"/>
    </row>
    <row r="28" spans="2:9">
      <c r="B28" s="2" t="s">
        <v>96</v>
      </c>
      <c r="C28" s="2">
        <v>70</v>
      </c>
      <c r="D28" s="2" t="s">
        <v>97</v>
      </c>
      <c r="E28" s="8" t="str">
        <f>IF(COUNT(E5,E7,E9,E14,E25)&lt;5,"",SUM(E5,E7,E9,E14,E25))</f>
        <v/>
      </c>
      <c r="F28" s="8" t="str">
        <f>IF(COUNT(F5,F7,F9,F14,F25)&lt;5,"",SUM(F5,F7,F9,F14,F25))</f>
        <v/>
      </c>
      <c r="G28" s="8" t="str">
        <f>IF(COUNT(G5,G7,G9,G14,G25)&lt;5,"",SUM(G5,G7,G9,G14,G25))</f>
        <v/>
      </c>
      <c r="H28" s="8" t="str">
        <f>IF(COUNT(H5,H7,H9,H14,H25)&lt;5,"",SUM(H5,H7,H9,H14,H25))</f>
        <v/>
      </c>
      <c r="I28" s="8" t="str">
        <f>IF(COUNT(I5,I7,I9,I14,I25)&lt;5,"",SUM(I5,I7,I9,I14,I25))</f>
        <v/>
      </c>
    </row>
    <row r="29" spans="2:9">
      <c r="B29" s="2" t="s">
        <v>98</v>
      </c>
      <c r="C29" s="2">
        <v>100</v>
      </c>
      <c r="D29" s="2" t="s">
        <v>99</v>
      </c>
      <c r="E29" s="8" t="str">
        <f>IF(E28="","",E28/70*100)</f>
        <v/>
      </c>
      <c r="F29" s="8" t="str">
        <f>IF(F28="","",F28/70*100)</f>
        <v/>
      </c>
      <c r="G29" s="8" t="str">
        <f>IF(G28="","",G28/70*100)</f>
        <v/>
      </c>
      <c r="H29" s="8" t="str">
        <f>IF(H28="","",H28/70*100)</f>
        <v/>
      </c>
      <c r="I29" s="8" t="str">
        <f>IF(I28="","",I28/70*100)</f>
        <v/>
      </c>
    </row>
    <row r="30" spans="2:9">
      <c r="B30" s="2" t="s">
        <v>100</v>
      </c>
      <c r="C30" s="2">
        <v>70</v>
      </c>
      <c r="D30" s="2" t="s">
        <v>101</v>
      </c>
      <c r="E30" s="11" t="str">
        <f>IF(E29="","",IF(E29&gt;=70,"עובר סף לראיון","אינו עובר"))</f>
        <v/>
      </c>
      <c r="F30" s="11" t="str">
        <f>IF(F29="","",IF(F29&gt;=70,"עובר סף לראיון","אינו עובר"))</f>
        <v/>
      </c>
      <c r="G30" s="11" t="str">
        <f>IF(G29="","",IF(G29&gt;=70,"עובר סף לראיון","אינו עובר"))</f>
        <v/>
      </c>
      <c r="H30" s="11" t="str">
        <f>IF(H29="","",IF(H29&gt;=70,"עובר סף לראיון","אינו עובר"))</f>
        <v/>
      </c>
      <c r="I30" s="11" t="str">
        <f>IF(I29="","",IF(I29&gt;=70,"עובר סף לראיון","אינו עובר"))</f>
        <v/>
      </c>
    </row>
    <row r="31" spans="2:9">
      <c r="B31" s="12" t="s">
        <v>102</v>
      </c>
      <c r="C31" s="12"/>
      <c r="D31" s="12" t="s">
        <v>103</v>
      </c>
      <c r="E31" s="12"/>
      <c r="F31" s="12"/>
      <c r="G31" s="12"/>
      <c r="H31" s="12"/>
      <c r="I31" s="12"/>
    </row>
  </sheetData>
  <mergeCells count="2">
    <mergeCell ref="B1:I1"/>
    <mergeCell ref="B4:I4"/>
  </mergeCells>
  <conditionalFormatting sqref="E30:I30">
    <cfRule type="expression" dxfId="1" priority="1">
      <formula>E30="עובר סף לראיון"</formula>
    </cfRule>
    <cfRule type="expression" dxfId="0" priority="2">
      <formula>E30="אינו עובר"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2"/>
  <sheetViews>
    <sheetView showGridLines="0" rightToLeft="1" workbookViewId="0"/>
  </sheetViews>
  <sheetFormatPr defaultRowHeight="13.65"/>
  <cols>
    <col min="1" max="1" width="1.6328125" customWidth="1"/>
    <col min="2" max="2" width="14" customWidth="1"/>
    <col min="3" max="3" width="15" customWidth="1"/>
    <col min="4" max="4" width="82" customWidth="1"/>
    <col min="5" max="9" width="19" customWidth="1"/>
  </cols>
  <sheetData>
    <row r="1" spans="2:9" ht="33.950000000000003" customHeight="1">
      <c r="B1" s="15" t="s">
        <v>104</v>
      </c>
      <c r="C1" s="15"/>
      <c r="D1" s="15"/>
      <c r="E1" s="15"/>
      <c r="F1" s="15"/>
      <c r="G1" s="15"/>
      <c r="H1" s="15"/>
      <c r="I1" s="15"/>
    </row>
    <row r="2" spans="2:9">
      <c r="B2" s="1" t="s">
        <v>105</v>
      </c>
      <c r="C2" s="1" t="s">
        <v>51</v>
      </c>
      <c r="D2" s="1" t="s">
        <v>106</v>
      </c>
      <c r="E2" s="1" t="str">
        <f>IF('תנאי סף'!E3="","הצעה 1",'תנאי סף'!E3)</f>
        <v>הצעה 1</v>
      </c>
      <c r="F2" s="1" t="str">
        <f>IF('תנאי סף'!F3="","הצעה 2",'תנאי סף'!F3)</f>
        <v>הצעה 2</v>
      </c>
      <c r="G2" s="1" t="str">
        <f>IF('תנאי סף'!G3="","הצעה 3",'תנאי סף'!G3)</f>
        <v>הצעה 3</v>
      </c>
      <c r="H2" s="1" t="str">
        <f>IF('תנאי סף'!H3="","הצעה 4",'תנאי סף'!H3)</f>
        <v>הצעה 4</v>
      </c>
      <c r="I2" s="1" t="str">
        <f>IF('תנאי סף'!I3="","הצעה 5",'תנאי סף'!I3)</f>
        <v>הצעה 5</v>
      </c>
    </row>
    <row r="3" spans="2:9">
      <c r="B3" s="4"/>
      <c r="C3" s="4"/>
      <c r="D3" s="4"/>
      <c r="E3" s="4"/>
      <c r="F3" s="4"/>
      <c r="G3" s="4"/>
      <c r="H3" s="4"/>
      <c r="I3" s="4"/>
    </row>
    <row r="4" spans="2:9">
      <c r="B4" s="4"/>
      <c r="C4" s="4"/>
      <c r="D4" s="4"/>
      <c r="E4" s="4"/>
      <c r="F4" s="4"/>
      <c r="G4" s="4"/>
      <c r="H4" s="4"/>
      <c r="I4" s="4"/>
    </row>
    <row r="5" spans="2:9">
      <c r="B5" s="2" t="s">
        <v>107</v>
      </c>
      <c r="C5" s="2">
        <v>6</v>
      </c>
      <c r="D5" s="2" t="s">
        <v>108</v>
      </c>
      <c r="E5" s="7"/>
      <c r="F5" s="7"/>
      <c r="G5" s="7"/>
      <c r="H5" s="7"/>
      <c r="I5" s="7"/>
    </row>
    <row r="6" spans="2:9">
      <c r="B6" s="2" t="s">
        <v>109</v>
      </c>
      <c r="C6" s="2">
        <v>3</v>
      </c>
      <c r="D6" s="2" t="s">
        <v>110</v>
      </c>
      <c r="E6" s="7"/>
      <c r="F6" s="7"/>
      <c r="G6" s="7"/>
      <c r="H6" s="7"/>
      <c r="I6" s="7"/>
    </row>
    <row r="7" spans="2:9">
      <c r="B7" s="2" t="s">
        <v>111</v>
      </c>
      <c r="C7" s="2">
        <v>6</v>
      </c>
      <c r="D7" s="2" t="s">
        <v>112</v>
      </c>
      <c r="E7" s="7"/>
      <c r="F7" s="7"/>
      <c r="G7" s="7"/>
      <c r="H7" s="7"/>
      <c r="I7" s="7"/>
    </row>
    <row r="8" spans="2:9">
      <c r="B8" s="2" t="s">
        <v>113</v>
      </c>
      <c r="C8" s="2">
        <v>6</v>
      </c>
      <c r="D8" s="2" t="s">
        <v>114</v>
      </c>
      <c r="E8" s="7"/>
      <c r="F8" s="7"/>
      <c r="G8" s="7"/>
      <c r="H8" s="7"/>
      <c r="I8" s="7"/>
    </row>
    <row r="9" spans="2:9">
      <c r="B9" s="2" t="s">
        <v>115</v>
      </c>
      <c r="C9" s="2">
        <v>3</v>
      </c>
      <c r="D9" s="2" t="s">
        <v>116</v>
      </c>
      <c r="E9" s="7"/>
      <c r="F9" s="7"/>
      <c r="G9" s="7"/>
      <c r="H9" s="7"/>
      <c r="I9" s="7"/>
    </row>
    <row r="10" spans="2:9" ht="25.1">
      <c r="B10" s="2" t="s">
        <v>117</v>
      </c>
      <c r="C10" s="2">
        <v>6</v>
      </c>
      <c r="D10" s="2" t="s">
        <v>118</v>
      </c>
      <c r="E10" s="7"/>
      <c r="F10" s="7"/>
      <c r="G10" s="7"/>
      <c r="H10" s="7"/>
      <c r="I10" s="7"/>
    </row>
    <row r="11" spans="2:9">
      <c r="B11" s="4"/>
      <c r="C11" s="4"/>
      <c r="D11" s="4"/>
      <c r="E11" s="9"/>
      <c r="F11" s="9"/>
      <c r="G11" s="9"/>
      <c r="H11" s="9"/>
      <c r="I11" s="9"/>
    </row>
    <row r="12" spans="2:9">
      <c r="B12" s="5" t="s">
        <v>119</v>
      </c>
      <c r="C12" s="5">
        <v>30</v>
      </c>
      <c r="D12" s="5" t="s">
        <v>120</v>
      </c>
      <c r="E12" s="8" t="str">
        <f>IF(COUNT(E5:E10)=0,"",SUM(E5:E10))</f>
        <v/>
      </c>
      <c r="F12" s="8" t="str">
        <f>IF(COUNT(F5:F10)=0,"",SUM(F5:F10))</f>
        <v/>
      </c>
      <c r="G12" s="8" t="str">
        <f>IF(COUNT(G5:G10)=0,"",SUM(G5:G10))</f>
        <v/>
      </c>
      <c r="H12" s="8" t="str">
        <f>IF(COUNT(H5:H10)=0,"",SUM(H5:H10))</f>
        <v/>
      </c>
      <c r="I12" s="8" t="str">
        <f>IF(COUNT(I5:I10)=0,"",SUM(I5:I10))</f>
        <v/>
      </c>
    </row>
  </sheetData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0"/>
  <sheetViews>
    <sheetView showGridLines="0" rightToLeft="1" workbookViewId="0">
      <selection activeCell="D5" sqref="D5"/>
    </sheetView>
  </sheetViews>
  <sheetFormatPr defaultRowHeight="13.65"/>
  <cols>
    <col min="1" max="1" width="1.36328125" customWidth="1"/>
    <col min="2" max="2" width="27" customWidth="1"/>
    <col min="3" max="3" width="17" customWidth="1"/>
    <col min="4" max="4" width="72" customWidth="1"/>
    <col min="5" max="9" width="19" customWidth="1"/>
  </cols>
  <sheetData>
    <row r="1" spans="2:9" ht="33.950000000000003" customHeight="1">
      <c r="B1" s="15" t="s">
        <v>121</v>
      </c>
      <c r="C1" s="15"/>
      <c r="D1" s="15"/>
      <c r="E1" s="15"/>
      <c r="F1" s="15"/>
      <c r="G1" s="15"/>
      <c r="H1" s="15"/>
      <c r="I1" s="15"/>
    </row>
    <row r="2" spans="2:9">
      <c r="B2" s="4"/>
      <c r="C2" s="4"/>
      <c r="D2" s="4"/>
      <c r="E2" s="4"/>
      <c r="F2" s="4"/>
      <c r="G2" s="4"/>
      <c r="H2" s="4"/>
      <c r="I2" s="4"/>
    </row>
    <row r="3" spans="2:9">
      <c r="B3" s="1" t="s">
        <v>122</v>
      </c>
      <c r="C3" s="1" t="s">
        <v>123</v>
      </c>
      <c r="D3" s="1" t="s">
        <v>124</v>
      </c>
      <c r="E3" s="1" t="str">
        <f>IF('תנאי סף'!E3="","הצעה 1",'תנאי סף'!E3)</f>
        <v>הצעה 1</v>
      </c>
      <c r="F3" s="1" t="str">
        <f>IF('תנאי סף'!F3="","הצעה 2",'תנאי סף'!F3)</f>
        <v>הצעה 2</v>
      </c>
      <c r="G3" s="1" t="str">
        <f>IF('תנאי סף'!G3="","הצעה 3",'תנאי סף'!G3)</f>
        <v>הצעה 3</v>
      </c>
      <c r="H3" s="1" t="str">
        <f>IF('תנאי סף'!H3="","הצעה 4",'תנאי סף'!H3)</f>
        <v>הצעה 4</v>
      </c>
      <c r="I3" s="1" t="str">
        <f>IF('תנאי סף'!I3="","הצעה 5",'תנאי סף'!I3)</f>
        <v>הצעה 5</v>
      </c>
    </row>
    <row r="4" spans="2:9">
      <c r="B4" s="4"/>
      <c r="C4" s="4"/>
      <c r="D4" s="4"/>
      <c r="E4" s="4"/>
      <c r="F4" s="4"/>
      <c r="G4" s="4"/>
      <c r="H4" s="4"/>
      <c r="I4" s="4"/>
    </row>
    <row r="5" spans="2:9">
      <c r="B5" s="2" t="s">
        <v>125</v>
      </c>
      <c r="C5" s="2" t="s">
        <v>126</v>
      </c>
      <c r="D5" s="2" t="s">
        <v>127</v>
      </c>
      <c r="E5" s="13"/>
      <c r="F5" s="13"/>
      <c r="G5" s="13"/>
      <c r="H5" s="13"/>
      <c r="I5" s="13"/>
    </row>
    <row r="6" spans="2:9">
      <c r="B6" s="2" t="s">
        <v>128</v>
      </c>
      <c r="C6" s="2" t="s">
        <v>129</v>
      </c>
      <c r="D6" s="2" t="s">
        <v>130</v>
      </c>
      <c r="E6" s="8" t="str">
        <f>IF(E5="","",100*(1-E5))</f>
        <v/>
      </c>
      <c r="F6" s="8" t="str">
        <f>IF(F5="","",100*(1-F5))</f>
        <v/>
      </c>
      <c r="G6" s="8" t="str">
        <f>IF(G5="","",100*(1-G5))</f>
        <v/>
      </c>
      <c r="H6" s="8" t="str">
        <f>IF(H5="","",100*(1-H5))</f>
        <v/>
      </c>
      <c r="I6" s="8" t="str">
        <f>IF(I5="","",100*(1-I5))</f>
        <v/>
      </c>
    </row>
    <row r="7" spans="2:9">
      <c r="B7" s="2" t="s">
        <v>131</v>
      </c>
      <c r="C7" s="2">
        <v>100</v>
      </c>
      <c r="D7" s="2" t="s">
        <v>132</v>
      </c>
      <c r="E7" s="8" t="str">
        <f>IF(E6="","",MIN($E$6:$I$6)/E6*100)</f>
        <v/>
      </c>
      <c r="F7" s="8" t="str">
        <f>IF(F6="","",MIN($E$6:$I$6)/F6*100)</f>
        <v/>
      </c>
      <c r="G7" s="8" t="str">
        <f>IF(G6="","",MIN($E$6:$I$6)/G6*100)</f>
        <v/>
      </c>
      <c r="H7" s="8" t="str">
        <f>IF(H6="","",MIN($E$6:$I$6)/H6*100)</f>
        <v/>
      </c>
      <c r="I7" s="8" t="str">
        <f>IF(I6="","",MIN($E$6:$I$6)/I6*100)</f>
        <v/>
      </c>
    </row>
    <row r="8" spans="2:9">
      <c r="B8" s="2" t="s">
        <v>133</v>
      </c>
      <c r="C8" s="2">
        <v>35</v>
      </c>
      <c r="D8" s="2" t="s">
        <v>134</v>
      </c>
      <c r="E8" s="8" t="str">
        <f>IF(E7="","",E7*35%)</f>
        <v/>
      </c>
      <c r="F8" s="8" t="str">
        <f>IF(F7="","",F7*35%)</f>
        <v/>
      </c>
      <c r="G8" s="8" t="str">
        <f>IF(G7="","",G7*35%)</f>
        <v/>
      </c>
      <c r="H8" s="8" t="str">
        <f>IF(H7="","",H7*35%)</f>
        <v/>
      </c>
      <c r="I8" s="8" t="str">
        <f>IF(I7="","",I7*35%)</f>
        <v/>
      </c>
    </row>
    <row r="9" spans="2:9">
      <c r="B9" s="4"/>
      <c r="C9" s="4"/>
      <c r="D9" s="4"/>
      <c r="E9" s="4"/>
      <c r="F9" s="4"/>
      <c r="G9" s="4"/>
      <c r="H9" s="4"/>
      <c r="I9" s="4"/>
    </row>
    <row r="10" spans="2:9">
      <c r="B10" s="18" t="s">
        <v>135</v>
      </c>
      <c r="C10" s="18"/>
      <c r="D10" s="18"/>
      <c r="E10" s="18"/>
      <c r="F10" s="18"/>
      <c r="G10" s="18"/>
      <c r="H10" s="18"/>
      <c r="I10" s="18"/>
    </row>
  </sheetData>
  <mergeCells count="2">
    <mergeCell ref="B1:I1"/>
    <mergeCell ref="B10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7"/>
  <sheetViews>
    <sheetView showGridLines="0" rightToLeft="1" workbookViewId="0"/>
  </sheetViews>
  <sheetFormatPr defaultRowHeight="13.65"/>
  <cols>
    <col min="1" max="1" width="1.54296875" customWidth="1"/>
    <col min="2" max="2" width="31" customWidth="1"/>
    <col min="3" max="3" width="19" customWidth="1"/>
    <col min="4" max="4" width="58" customWidth="1"/>
    <col min="5" max="9" width="19" customWidth="1"/>
  </cols>
  <sheetData>
    <row r="1" spans="2:9" ht="33.950000000000003" customHeight="1">
      <c r="B1" s="15" t="s">
        <v>136</v>
      </c>
      <c r="C1" s="15"/>
      <c r="D1" s="15"/>
      <c r="E1" s="15"/>
      <c r="F1" s="15"/>
      <c r="G1" s="15"/>
      <c r="H1" s="15"/>
      <c r="I1" s="15"/>
    </row>
    <row r="2" spans="2:9">
      <c r="B2" s="1" t="s">
        <v>137</v>
      </c>
      <c r="C2" s="1" t="s">
        <v>138</v>
      </c>
      <c r="D2" s="1" t="s">
        <v>102</v>
      </c>
      <c r="E2" s="1" t="str">
        <f>IF('תנאי סף'!E3="","הצעה 1",'תנאי סף'!E3)</f>
        <v>הצעה 1</v>
      </c>
      <c r="F2" s="1" t="str">
        <f>IF('תנאי סף'!F3="","הצעה 2",'תנאי סף'!F3)</f>
        <v>הצעה 2</v>
      </c>
      <c r="G2" s="1" t="str">
        <f>IF('תנאי סף'!G3="","הצעה 3",'תנאי סף'!G3)</f>
        <v>הצעה 3</v>
      </c>
      <c r="H2" s="1" t="str">
        <f>IF('תנאי סף'!H3="","הצעה 4",'תנאי סף'!H3)</f>
        <v>הצעה 4</v>
      </c>
      <c r="I2" s="1" t="str">
        <f>IF('תנאי סף'!I3="","הצעה 5",'תנאי סף'!I3)</f>
        <v>הצעה 5</v>
      </c>
    </row>
    <row r="3" spans="2:9">
      <c r="B3" s="4"/>
      <c r="C3" s="4"/>
      <c r="D3" s="4"/>
      <c r="E3" s="4"/>
      <c r="F3" s="4"/>
      <c r="G3" s="4"/>
      <c r="H3" s="4"/>
      <c r="I3" s="4"/>
    </row>
    <row r="4" spans="2:9">
      <c r="B4" s="2" t="s">
        <v>139</v>
      </c>
      <c r="C4" s="2">
        <v>100</v>
      </c>
      <c r="D4" s="2" t="s">
        <v>140</v>
      </c>
      <c r="E4" s="8" t="str">
        <f>IF(OR(איכות!E28="",ראיונות!E12=""),"",איכות!E28+ראיונות!E12)</f>
        <v/>
      </c>
      <c r="F4" s="8" t="str">
        <f>IF(OR(איכות!F28="",ראיונות!F12=""),"",איכות!F28+ראיונות!F12)</f>
        <v/>
      </c>
      <c r="G4" s="8" t="str">
        <f>IF(OR(איכות!G28="",ראיונות!G12=""),"",איכות!G28+ראיונות!G12)</f>
        <v/>
      </c>
      <c r="H4" s="8" t="str">
        <f>IF(OR(איכות!H28="",ראיונות!H12=""),"",איכות!H28+ראיונות!H12)</f>
        <v/>
      </c>
      <c r="I4" s="8" t="str">
        <f>IF(OR(איכות!I28="",ראיונות!I12=""),"",איכות!I28+ראיונות!I12)</f>
        <v/>
      </c>
    </row>
    <row r="5" spans="2:9">
      <c r="B5" s="2" t="s">
        <v>131</v>
      </c>
      <c r="C5" s="2">
        <v>100</v>
      </c>
      <c r="D5" s="2" t="s">
        <v>141</v>
      </c>
      <c r="E5" s="8" t="str">
        <f>IF('הצעת מחיר'!E7="","",'הצעת מחיר'!E7)</f>
        <v/>
      </c>
      <c r="F5" s="8" t="str">
        <f>IF('הצעת מחיר'!F7="","",'הצעת מחיר'!F7)</f>
        <v/>
      </c>
      <c r="G5" s="8" t="str">
        <f>IF('הצעת מחיר'!G7="","",'הצעת מחיר'!G7)</f>
        <v/>
      </c>
      <c r="H5" s="8" t="str">
        <f>IF('הצעת מחיר'!H7="","",'הצעת מחיר'!H7)</f>
        <v/>
      </c>
      <c r="I5" s="8" t="str">
        <f>IF('הצעת מחיר'!I7="","",'הצעת מחיר'!I7)</f>
        <v/>
      </c>
    </row>
    <row r="6" spans="2:9">
      <c r="B6" s="5" t="s">
        <v>142</v>
      </c>
      <c r="C6" s="5">
        <v>100</v>
      </c>
      <c r="D6" s="5" t="s">
        <v>143</v>
      </c>
      <c r="E6" s="14" t="str">
        <f>IF(OR(E4="",E5=""),"",E4*65%+E5*35%)</f>
        <v/>
      </c>
      <c r="F6" s="14" t="str">
        <f>IF(OR(F4="",F5=""),"",F4*65%+F5*35%)</f>
        <v/>
      </c>
      <c r="G6" s="14" t="str">
        <f>IF(OR(G4="",G5=""),"",G4*65%+G5*35%)</f>
        <v/>
      </c>
      <c r="H6" s="14" t="str">
        <f>IF(OR(H4="",H5=""),"",H4*65%+H5*35%)</f>
        <v/>
      </c>
      <c r="I6" s="14" t="str">
        <f>IF(OR(I4="",I5=""),"",I4*65%+I5*35%)</f>
        <v/>
      </c>
    </row>
    <row r="7" spans="2:9">
      <c r="B7" s="2" t="s">
        <v>144</v>
      </c>
      <c r="C7" s="2"/>
      <c r="D7" s="2" t="s">
        <v>145</v>
      </c>
      <c r="E7" s="8" t="str">
        <f>IF(E6="","",1+IF(E6&gt;E6,1,0)+IF(F6&gt;E6,1,0)+IF(G6&gt;E6,1,0)+IF(H6&gt;E6,1,0)+IF(I6&gt;E6,1,0))</f>
        <v/>
      </c>
      <c r="F7" s="8" t="str">
        <f>IF(F6="","",1+IF(E6&gt;F6,1,0)+IF(F6&gt;F6,1,0)+IF(G6&gt;F6,1,0)+IF(H6&gt;F6,1,0)+IF(I6&gt;F6,1,0))</f>
        <v/>
      </c>
      <c r="G7" s="8" t="str">
        <f>IF(G6="","",1+IF(E6&gt;G6,1,0)+IF(F6&gt;G6,1,0)+IF(G6&gt;G6,1,0)+IF(H6&gt;G6,1,0)+IF(I6&gt;G6,1,0))</f>
        <v/>
      </c>
      <c r="H7" s="8" t="str">
        <f>IF(H6="","",1+IF(E6&gt;H6,1,0)+IF(F6&gt;H6,1,0)+IF(G6&gt;H6,1,0)+IF(H6&gt;H6,1,0)+IF(I6&gt;H6,1,0))</f>
        <v/>
      </c>
      <c r="I7" s="8" t="str">
        <f>IF(I6="","",1+IF(E6&gt;I6,1,0)+IF(F6&gt;I6,1,0)+IF(G6&gt;I6,1,0)+IF(H6&gt;I6,1,0)+IF(I6&gt;I6,1,0))</f>
        <v/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תנאי סף</vt:lpstr>
      <vt:lpstr>איכות</vt:lpstr>
      <vt:lpstr>ראיונות</vt:lpstr>
      <vt:lpstr>הצעת מחיר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שלומי תורג'מן</cp:lastModifiedBy>
  <dcterms:modified xsi:type="dcterms:W3CDTF">2026-08-10T01:41:43Z</dcterms:modified>
</cp:coreProperties>
</file>